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ergioinferrera/OneDrive/Tortuga/Libro Ci pensiamo noi/Parte 3 - Lavoro di qualità/Cap 9 - Fuga di cervelli/"/>
    </mc:Choice>
  </mc:AlternateContent>
  <xr:revisionPtr revIDLastSave="79" documentId="13_ncr:1_{956EAF49-7B13-42D4-BC4D-228D35540C72}" xr6:coauthVersionLast="45" xr6:coauthVersionMax="45" xr10:uidLastSave="{7E3FAD7F-DA58-074D-A148-7E0B9C0D365E}"/>
  <bookViews>
    <workbookView xWindow="0" yWindow="460" windowWidth="28800" windowHeight="16160" xr2:uid="{4394AF6B-A53D-4E8B-8467-F65848D47148}"/>
  </bookViews>
  <sheets>
    <sheet name="Nuovo" sheetId="2" r:id="rId1"/>
    <sheet name="Vecchio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7" i="2" l="1"/>
  <c r="J17" i="2"/>
  <c r="I17" i="2"/>
  <c r="H17" i="2"/>
  <c r="G17" i="2"/>
  <c r="F17" i="2"/>
  <c r="E17" i="2"/>
  <c r="D17" i="2"/>
  <c r="C17" i="2"/>
  <c r="C5" i="2" l="1"/>
  <c r="C4" i="2"/>
  <c r="G15" i="2"/>
  <c r="H15" i="2" s="1"/>
  <c r="E15" i="2"/>
  <c r="C3" i="2"/>
  <c r="C15" i="2" s="1"/>
  <c r="L19" i="2"/>
  <c r="K19" i="2"/>
  <c r="J19" i="2"/>
  <c r="I19" i="2"/>
  <c r="H19" i="2"/>
  <c r="G19" i="2"/>
  <c r="F19" i="2"/>
  <c r="E19" i="2"/>
  <c r="D19" i="2"/>
  <c r="C19" i="2"/>
  <c r="C16" i="2"/>
  <c r="D15" i="2"/>
  <c r="D16" i="2" s="1"/>
  <c r="C7" i="2"/>
  <c r="C6" i="2" l="1"/>
  <c r="I15" i="2" s="1"/>
  <c r="J15" i="2" s="1"/>
  <c r="K15" i="2" s="1"/>
  <c r="D18" i="2"/>
  <c r="D20" i="2" s="1"/>
  <c r="E16" i="2"/>
  <c r="F15" i="2"/>
  <c r="F16" i="2" s="1"/>
  <c r="C18" i="2"/>
  <c r="C20" i="2" s="1"/>
  <c r="L17" i="1"/>
  <c r="K17" i="1"/>
  <c r="J17" i="1"/>
  <c r="I17" i="1"/>
  <c r="H17" i="1"/>
  <c r="G17" i="1"/>
  <c r="F17" i="1"/>
  <c r="E17" i="1"/>
  <c r="D17" i="1"/>
  <c r="D18" i="1" s="1"/>
  <c r="C17" i="1"/>
  <c r="C18" i="1" s="1"/>
  <c r="C4" i="1"/>
  <c r="C14" i="1"/>
  <c r="C15" i="1" s="1"/>
  <c r="E13" i="1"/>
  <c r="E14" i="1" s="1"/>
  <c r="D13" i="1"/>
  <c r="D14" i="1" s="1"/>
  <c r="D15" i="1" s="1"/>
  <c r="F18" i="2" l="1"/>
  <c r="F20" i="2" s="1"/>
  <c r="G16" i="2"/>
  <c r="E18" i="2"/>
  <c r="E20" i="2" s="1"/>
  <c r="F13" i="1"/>
  <c r="F14" i="1" s="1"/>
  <c r="F15" i="1" s="1"/>
  <c r="F16" i="1" s="1"/>
  <c r="F18" i="1" s="1"/>
  <c r="G13" i="1"/>
  <c r="H13" i="1" s="1"/>
  <c r="J13" i="1" s="1"/>
  <c r="C16" i="1"/>
  <c r="E15" i="1"/>
  <c r="E16" i="1" s="1"/>
  <c r="E18" i="1" s="1"/>
  <c r="D16" i="1"/>
  <c r="G14" i="1"/>
  <c r="H16" i="2" l="1"/>
  <c r="I16" i="2"/>
  <c r="G18" i="2"/>
  <c r="G20" i="2" s="1"/>
  <c r="H14" i="1"/>
  <c r="H15" i="1" s="1"/>
  <c r="H16" i="1" s="1"/>
  <c r="H18" i="1" s="1"/>
  <c r="I13" i="1"/>
  <c r="I14" i="1" s="1"/>
  <c r="I15" i="1" s="1"/>
  <c r="I16" i="1" s="1"/>
  <c r="I18" i="1" s="1"/>
  <c r="G15" i="1"/>
  <c r="G16" i="1" s="1"/>
  <c r="G18" i="1" s="1"/>
  <c r="J14" i="1"/>
  <c r="K13" i="1"/>
  <c r="I18" i="2" l="1"/>
  <c r="I20" i="2" s="1"/>
  <c r="J16" i="2"/>
  <c r="H18" i="2"/>
  <c r="H20" i="2" s="1"/>
  <c r="L13" i="1"/>
  <c r="L14" i="1" s="1"/>
  <c r="K14" i="1"/>
  <c r="J15" i="1"/>
  <c r="J16" i="1"/>
  <c r="J18" i="1" s="1"/>
  <c r="K16" i="2" l="1"/>
  <c r="L15" i="2"/>
  <c r="L16" i="2" s="1"/>
  <c r="J18" i="2"/>
  <c r="J20" i="2" s="1"/>
  <c r="K15" i="1"/>
  <c r="K16" i="1"/>
  <c r="K18" i="1" s="1"/>
  <c r="L15" i="1"/>
  <c r="L16" i="1"/>
  <c r="L18" i="1" s="1"/>
  <c r="L17" i="2" l="1"/>
  <c r="L18" i="2" s="1"/>
  <c r="L20" i="2" s="1"/>
  <c r="K18" i="2"/>
  <c r="K20" i="2" s="1"/>
  <c r="D21" i="2" s="1"/>
</calcChain>
</file>

<file path=xl/sharedStrings.xml><?xml version="1.0" encoding="utf-8"?>
<sst xmlns="http://schemas.openxmlformats.org/spreadsheetml/2006/main" count="88" uniqueCount="41">
  <si>
    <t>Variabile</t>
  </si>
  <si>
    <t>Numero</t>
  </si>
  <si>
    <t>Fonte</t>
  </si>
  <si>
    <t>Reddito medio lordo a 1 anno da laurea</t>
  </si>
  <si>
    <t>https://www2.almalaurea.it/cgi-php/lau/sondaggi/intro.php?config=occupazione</t>
  </si>
  <si>
    <t xml:space="preserve">   </t>
  </si>
  <si>
    <t>Reddito medio lordo a 3 anni da laurea</t>
  </si>
  <si>
    <t xml:space="preserve">  </t>
  </si>
  <si>
    <t>Reddito medio lordo a 5 anni da laurea</t>
  </si>
  <si>
    <t>Crescita media salario ogni 2 anni</t>
  </si>
  <si>
    <t>Calcolo degli autori</t>
  </si>
  <si>
    <t xml:space="preserve"> </t>
  </si>
  <si>
    <t>Imposta regolare</t>
  </si>
  <si>
    <t>https://it.wikipedia.org/wiki/Imposta_sul_reddito_delle_persone_fisiche</t>
  </si>
  <si>
    <t>Numero immigrati laureati all'anno</t>
  </si>
  <si>
    <t>Miur (http://dati.ustat.miur.it/dataset/laureati-anno-solare-2017)</t>
  </si>
  <si>
    <t>Numero Erasmus students</t>
  </si>
  <si>
    <t>http://www.erasmusplus.it/crescono-gli-studenti-erasmus-che-scelgono-litalia/</t>
  </si>
  <si>
    <t>Numero Erasmus trainees</t>
  </si>
  <si>
    <t>% retention studenti</t>
  </si>
  <si>
    <t>% retention trainees</t>
  </si>
  <si>
    <t>Anno 1</t>
  </si>
  <si>
    <t>Anno 2</t>
  </si>
  <si>
    <t>Anno 3</t>
  </si>
  <si>
    <t>Anno 4</t>
  </si>
  <si>
    <t>Anno 5</t>
  </si>
  <si>
    <t>Anno 6</t>
  </si>
  <si>
    <t>Anno 7</t>
  </si>
  <si>
    <t>Anno 8</t>
  </si>
  <si>
    <t>Anno 9</t>
  </si>
  <si>
    <t>Anno 10</t>
  </si>
  <si>
    <t>Reddito medio lordo laureato magistrale</t>
  </si>
  <si>
    <t>Imposta per talento</t>
  </si>
  <si>
    <t>Sgravio per talento</t>
  </si>
  <si>
    <t>Totale recipienti</t>
  </si>
  <si>
    <t>Costo Brain Prize</t>
  </si>
  <si>
    <t>Reddito medio lordo laureato master</t>
  </si>
  <si>
    <t>JP Salary Outlook 2018 (https://www.cisl.it/attachments/article/9815/JP-Salary-Outlook-2018.pdf)</t>
  </si>
  <si>
    <t>http://noi-italia.istat.it/index.php?id=3&amp;tx_usercento_centofe%5Bcategoria%5D=4&amp;tx_usercento_centofe%5Baction%5D=show&amp;tx_usercento_centofe%5Bcontroller%5D=Categoria&amp;cHash=015f1be0ca6693e56b80c16b4e35ea54</t>
  </si>
  <si>
    <t>Crescita salario ogni 2 anni</t>
  </si>
  <si>
    <t>https://www.willistowerswatson.com/it-IT/news/2018/12/i-neolaureati-italiani-guadagnano-il-66-per-cento-in-meno-dei-neolaureati-tedeschi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</si>
</sst>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\ &quot;€&quot;_-;\-* #,##0\ &quot;€&quot;_-;_-* &quot;-&quot;??\ &quot;€&quot;_-;_-@_-"/>
    <numFmt numFmtId="165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44">
    <xf numFmtId="0" fontId="0" fillId="0" borderId="0" xfId="0"/>
    <xf numFmtId="0" fontId="2" fillId="2" borderId="1" xfId="0" applyFont="1" applyFill="1" applyBorder="1"/>
    <xf numFmtId="164" fontId="0" fillId="0" borderId="2" xfId="2" applyNumberFormat="1" applyFont="1" applyBorder="1"/>
    <xf numFmtId="164" fontId="0" fillId="0" borderId="3" xfId="2" applyNumberFormat="1" applyFont="1" applyBorder="1"/>
    <xf numFmtId="0" fontId="2" fillId="2" borderId="4" xfId="0" applyFont="1" applyFill="1" applyBorder="1"/>
    <xf numFmtId="164" fontId="0" fillId="0" borderId="0" xfId="2" applyNumberFormat="1" applyFont="1" applyBorder="1"/>
    <xf numFmtId="164" fontId="0" fillId="0" borderId="5" xfId="2" applyNumberFormat="1" applyFont="1" applyBorder="1"/>
    <xf numFmtId="165" fontId="0" fillId="0" borderId="0" xfId="1" applyNumberFormat="1" applyFont="1" applyBorder="1"/>
    <xf numFmtId="165" fontId="0" fillId="0" borderId="5" xfId="1" applyNumberFormat="1" applyFont="1" applyBorder="1"/>
    <xf numFmtId="0" fontId="2" fillId="2" borderId="6" xfId="0" applyFont="1" applyFill="1" applyBorder="1"/>
    <xf numFmtId="164" fontId="0" fillId="0" borderId="7" xfId="2" applyNumberFormat="1" applyFont="1" applyBorder="1"/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0" borderId="4" xfId="0" applyBorder="1"/>
    <xf numFmtId="0" fontId="0" fillId="0" borderId="5" xfId="0" applyBorder="1"/>
    <xf numFmtId="9" fontId="0" fillId="0" borderId="0" xfId="0" applyNumberFormat="1" applyBorder="1"/>
    <xf numFmtId="0" fontId="0" fillId="0" borderId="6" xfId="0" applyBorder="1"/>
    <xf numFmtId="9" fontId="0" fillId="0" borderId="7" xfId="0" applyNumberFormat="1" applyBorder="1"/>
    <xf numFmtId="0" fontId="0" fillId="0" borderId="8" xfId="0" applyBorder="1"/>
    <xf numFmtId="10" fontId="0" fillId="0" borderId="0" xfId="2" applyNumberFormat="1" applyFont="1" applyBorder="1"/>
    <xf numFmtId="164" fontId="0" fillId="0" borderId="12" xfId="2" applyNumberFormat="1" applyFont="1" applyBorder="1"/>
    <xf numFmtId="164" fontId="0" fillId="0" borderId="13" xfId="2" applyNumberFormat="1" applyFont="1" applyBorder="1"/>
    <xf numFmtId="164" fontId="0" fillId="0" borderId="14" xfId="2" applyNumberFormat="1" applyFont="1" applyBorder="1"/>
    <xf numFmtId="164" fontId="0" fillId="0" borderId="15" xfId="2" applyNumberFormat="1" applyFont="1" applyBorder="1"/>
    <xf numFmtId="164" fontId="0" fillId="0" borderId="16" xfId="2" applyNumberFormat="1" applyFont="1" applyBorder="1"/>
    <xf numFmtId="165" fontId="0" fillId="0" borderId="15" xfId="1" applyNumberFormat="1" applyFont="1" applyBorder="1"/>
    <xf numFmtId="165" fontId="0" fillId="0" borderId="16" xfId="1" applyNumberFormat="1" applyFont="1" applyBorder="1"/>
    <xf numFmtId="164" fontId="0" fillId="0" borderId="17" xfId="2" applyNumberFormat="1" applyFont="1" applyBorder="1"/>
    <xf numFmtId="164" fontId="0" fillId="0" borderId="18" xfId="2" applyNumberFormat="1" applyFont="1" applyBorder="1"/>
    <xf numFmtId="164" fontId="0" fillId="0" borderId="19" xfId="2" applyNumberFormat="1" applyFont="1" applyBorder="1"/>
    <xf numFmtId="0" fontId="0" fillId="0" borderId="12" xfId="0" applyBorder="1"/>
    <xf numFmtId="0" fontId="3" fillId="0" borderId="14" xfId="3" applyBorder="1"/>
    <xf numFmtId="0" fontId="0" fillId="0" borderId="15" xfId="0" applyBorder="1"/>
    <xf numFmtId="0" fontId="3" fillId="0" borderId="16" xfId="3" applyBorder="1"/>
    <xf numFmtId="0" fontId="4" fillId="0" borderId="16" xfId="3" applyFont="1" applyBorder="1"/>
    <xf numFmtId="0" fontId="0" fillId="0" borderId="16" xfId="0" applyBorder="1"/>
    <xf numFmtId="0" fontId="0" fillId="0" borderId="17" xfId="0" applyBorder="1"/>
    <xf numFmtId="9" fontId="0" fillId="0" borderId="18" xfId="0" applyNumberFormat="1" applyBorder="1"/>
    <xf numFmtId="0" fontId="0" fillId="0" borderId="19" xfId="0" applyBorder="1"/>
    <xf numFmtId="164" fontId="0" fillId="0" borderId="0" xfId="0" applyNumberFormat="1"/>
  </cellXfs>
  <cellStyles count="4">
    <cellStyle name="Hyperlink" xfId="3" xr:uid="{00000000-000B-0000-0000-000008000000}"/>
    <cellStyle name="Migliaia" xfId="1" builtinId="3"/>
    <cellStyle name="Normale" xfId="0" builtinId="0"/>
    <cellStyle name="Valuta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2.almalaurea.it/cgi-php/lau/sondaggi/intro.php?config=occupazione" TargetMode="External"/><Relationship Id="rId1" Type="http://schemas.openxmlformats.org/officeDocument/2006/relationships/hyperlink" Target="https://www2.almalaurea.it/cgi-php/lau/sondaggi/intro.php?config=occupazio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20F02-4E9A-4896-BBDD-50537D66EDE4}">
  <dimension ref="B1:L21"/>
  <sheetViews>
    <sheetView tabSelected="1" zoomScale="132" workbookViewId="0">
      <selection activeCell="D21" sqref="D21"/>
    </sheetView>
  </sheetViews>
  <sheetFormatPr baseColWidth="10" defaultColWidth="8.83203125" defaultRowHeight="15" x14ac:dyDescent="0.2"/>
  <cols>
    <col min="1" max="1" width="1.1640625" customWidth="1"/>
    <col min="2" max="2" width="33.1640625" bestFit="1" customWidth="1"/>
    <col min="3" max="3" width="13.1640625" customWidth="1"/>
    <col min="4" max="4" width="16.6640625" customWidth="1"/>
    <col min="5" max="5" width="13.1640625" customWidth="1"/>
    <col min="6" max="9" width="13.6640625" bestFit="1" customWidth="1"/>
    <col min="10" max="12" width="13.1640625" customWidth="1"/>
  </cols>
  <sheetData>
    <row r="1" spans="2:12" ht="6.5" customHeight="1" x14ac:dyDescent="0.2"/>
    <row r="2" spans="2:12" x14ac:dyDescent="0.2">
      <c r="B2" s="14" t="s">
        <v>0</v>
      </c>
      <c r="C2" s="15" t="s">
        <v>1</v>
      </c>
      <c r="D2" s="16" t="s">
        <v>2</v>
      </c>
    </row>
    <row r="3" spans="2:12" x14ac:dyDescent="0.2">
      <c r="B3" s="34" t="s">
        <v>3</v>
      </c>
      <c r="C3" s="25">
        <f>1113*2*12</f>
        <v>26712</v>
      </c>
      <c r="D3" s="35" t="s">
        <v>4</v>
      </c>
      <c r="E3" t="s">
        <v>5</v>
      </c>
    </row>
    <row r="4" spans="2:12" x14ac:dyDescent="0.2">
      <c r="B4" s="36" t="s">
        <v>6</v>
      </c>
      <c r="C4" s="5">
        <f>1341*2*12</f>
        <v>32184</v>
      </c>
      <c r="D4" s="37" t="s">
        <v>4</v>
      </c>
      <c r="E4" t="s">
        <v>7</v>
      </c>
    </row>
    <row r="5" spans="2:12" x14ac:dyDescent="0.2">
      <c r="B5" s="36" t="s">
        <v>8</v>
      </c>
      <c r="C5" s="5">
        <f>1448*2*12</f>
        <v>34752</v>
      </c>
      <c r="D5" s="37" t="s">
        <v>4</v>
      </c>
      <c r="E5" t="s">
        <v>7</v>
      </c>
    </row>
    <row r="6" spans="2:12" x14ac:dyDescent="0.2">
      <c r="B6" s="36" t="s">
        <v>9</v>
      </c>
      <c r="C6" s="23">
        <f>AVERAGE((C4-C3)/C3,(C5-C4)/C4)</f>
        <v>0.14232147630906652</v>
      </c>
      <c r="D6" s="38" t="s">
        <v>10</v>
      </c>
      <c r="E6" t="s">
        <v>11</v>
      </c>
    </row>
    <row r="7" spans="2:12" x14ac:dyDescent="0.2">
      <c r="B7" s="36" t="s">
        <v>12</v>
      </c>
      <c r="C7" s="7">
        <f>SUM($C$8,$C$11*$C$9,$C$10*$C$12)</f>
        <v>13781.099999999999</v>
      </c>
      <c r="D7" s="39" t="s">
        <v>13</v>
      </c>
      <c r="E7" t="s">
        <v>5</v>
      </c>
    </row>
    <row r="8" spans="2:12" x14ac:dyDescent="0.2">
      <c r="B8" s="36" t="s">
        <v>14</v>
      </c>
      <c r="C8" s="7">
        <v>12239</v>
      </c>
      <c r="D8" s="39" t="s">
        <v>15</v>
      </c>
      <c r="E8" t="s">
        <v>5</v>
      </c>
    </row>
    <row r="9" spans="2:12" x14ac:dyDescent="0.2">
      <c r="B9" s="36" t="s">
        <v>16</v>
      </c>
      <c r="C9" s="7">
        <v>19386</v>
      </c>
      <c r="D9" s="39" t="s">
        <v>17</v>
      </c>
      <c r="E9" t="s">
        <v>5</v>
      </c>
    </row>
    <row r="10" spans="2:12" x14ac:dyDescent="0.2">
      <c r="B10" s="36" t="s">
        <v>18</v>
      </c>
      <c r="C10" s="7">
        <v>5728</v>
      </c>
      <c r="D10" s="39" t="s">
        <v>17</v>
      </c>
      <c r="E10" t="s">
        <v>5</v>
      </c>
    </row>
    <row r="11" spans="2:12" x14ac:dyDescent="0.2">
      <c r="B11" s="36" t="s">
        <v>19</v>
      </c>
      <c r="C11" s="19">
        <v>0.05</v>
      </c>
      <c r="D11" s="39"/>
      <c r="E11" t="s">
        <v>5</v>
      </c>
    </row>
    <row r="12" spans="2:12" x14ac:dyDescent="0.2">
      <c r="B12" s="40" t="s">
        <v>20</v>
      </c>
      <c r="C12" s="41">
        <v>0.1</v>
      </c>
      <c r="D12" s="42"/>
      <c r="E12" t="s">
        <v>5</v>
      </c>
    </row>
    <row r="14" spans="2:12" x14ac:dyDescent="0.2">
      <c r="C14" s="14" t="s">
        <v>21</v>
      </c>
      <c r="D14" s="15" t="s">
        <v>22</v>
      </c>
      <c r="E14" s="15" t="s">
        <v>23</v>
      </c>
      <c r="F14" s="15" t="s">
        <v>24</v>
      </c>
      <c r="G14" s="15" t="s">
        <v>25</v>
      </c>
      <c r="H14" s="15" t="s">
        <v>26</v>
      </c>
      <c r="I14" s="15" t="s">
        <v>27</v>
      </c>
      <c r="J14" s="15" t="s">
        <v>28</v>
      </c>
      <c r="K14" s="15" t="s">
        <v>29</v>
      </c>
      <c r="L14" s="16" t="s">
        <v>30</v>
      </c>
    </row>
    <row r="15" spans="2:12" x14ac:dyDescent="0.2">
      <c r="B15" s="1" t="s">
        <v>31</v>
      </c>
      <c r="C15" s="24">
        <f>C3</f>
        <v>26712</v>
      </c>
      <c r="D15" s="25">
        <f>C15</f>
        <v>26712</v>
      </c>
      <c r="E15" s="25">
        <f>1341*2*12</f>
        <v>32184</v>
      </c>
      <c r="F15" s="25">
        <f>E15</f>
        <v>32184</v>
      </c>
      <c r="G15" s="25">
        <f>1448*2*12</f>
        <v>34752</v>
      </c>
      <c r="H15" s="25">
        <f>G15</f>
        <v>34752</v>
      </c>
      <c r="I15" s="25">
        <f>H15*(1+C6)</f>
        <v>39697.95594469268</v>
      </c>
      <c r="J15" s="25">
        <f>I15</f>
        <v>39697.95594469268</v>
      </c>
      <c r="K15" s="25">
        <f>J15*(1+C6)</f>
        <v>45347.827641193624</v>
      </c>
      <c r="L15" s="26">
        <f>K15</f>
        <v>45347.827641193624</v>
      </c>
    </row>
    <row r="16" spans="2:12" x14ac:dyDescent="0.2">
      <c r="B16" s="4" t="s">
        <v>12</v>
      </c>
      <c r="C16" s="27">
        <f>IF(C$15&lt;=15000,C$15*23%,IF(C$15&lt;=28000,15000*0.23+0.27*(C$15-15000),IF(C$15&lt;=55000,6960+0.38*(C$15-28000),IF(C$15&lt;=75000,17220+0.41*(C15-55000),25420+0.43*(C$15-75000)))))</f>
        <v>6612.24</v>
      </c>
      <c r="D16" s="5">
        <f t="shared" ref="D16:L16" si="0">IF(D$15&lt;=15000,D$15*23%,IF(D$15&lt;=28000,15000*0.23+0.27*(D$15-15000),IF(D$15&lt;=55000,6960+0.38*(D$15-28000),IF(D$15&lt;=75000,17220+0.41*(D15-55000),25420+0.43*(D$15-75000)))))</f>
        <v>6612.24</v>
      </c>
      <c r="E16" s="5">
        <f t="shared" si="0"/>
        <v>8549.92</v>
      </c>
      <c r="F16" s="5">
        <f t="shared" si="0"/>
        <v>8549.92</v>
      </c>
      <c r="G16" s="5">
        <f t="shared" si="0"/>
        <v>9525.76</v>
      </c>
      <c r="H16" s="5">
        <f t="shared" si="0"/>
        <v>9525.76</v>
      </c>
      <c r="I16" s="5">
        <f t="shared" si="0"/>
        <v>11405.223258983218</v>
      </c>
      <c r="J16" s="5">
        <f t="shared" si="0"/>
        <v>11405.223258983218</v>
      </c>
      <c r="K16" s="5">
        <f t="shared" si="0"/>
        <v>13552.174503653578</v>
      </c>
      <c r="L16" s="28">
        <f t="shared" si="0"/>
        <v>13552.174503653578</v>
      </c>
    </row>
    <row r="17" spans="2:12" x14ac:dyDescent="0.2">
      <c r="B17" s="4" t="s">
        <v>32</v>
      </c>
      <c r="C17" s="27">
        <f>0.9*$C$16</f>
        <v>5951.0159999999996</v>
      </c>
      <c r="D17" s="5">
        <f>0.8*$D$16</f>
        <v>5289.7920000000004</v>
      </c>
      <c r="E17" s="5">
        <f>0.7*$E$16</f>
        <v>5984.9439999999995</v>
      </c>
      <c r="F17" s="5">
        <f>0.6*$F$16</f>
        <v>5129.9520000000002</v>
      </c>
      <c r="G17" s="5">
        <f>0.5*$G$16</f>
        <v>4762.88</v>
      </c>
      <c r="H17" s="5">
        <f>0.6*$H$16</f>
        <v>5715.4560000000001</v>
      </c>
      <c r="I17" s="5">
        <f>0.7*$I$16</f>
        <v>7983.6562812882521</v>
      </c>
      <c r="J17" s="5">
        <f>0.8*$J$16</f>
        <v>9124.1786071865754</v>
      </c>
      <c r="K17" s="5">
        <f>0.9*$K$16</f>
        <v>12196.957053288221</v>
      </c>
      <c r="L17" s="28">
        <f>1*$L$16</f>
        <v>13552.174503653578</v>
      </c>
    </row>
    <row r="18" spans="2:12" x14ac:dyDescent="0.2">
      <c r="B18" s="4" t="s">
        <v>33</v>
      </c>
      <c r="C18" s="27">
        <f t="shared" ref="C18:L18" si="1">C16-C17</f>
        <v>661.22400000000016</v>
      </c>
      <c r="D18" s="5">
        <f t="shared" si="1"/>
        <v>1322.4479999999994</v>
      </c>
      <c r="E18" s="5">
        <f t="shared" si="1"/>
        <v>2564.9760000000006</v>
      </c>
      <c r="F18" s="5">
        <f t="shared" si="1"/>
        <v>3419.9679999999998</v>
      </c>
      <c r="G18" s="5">
        <f t="shared" si="1"/>
        <v>4762.88</v>
      </c>
      <c r="H18" s="5">
        <f t="shared" si="1"/>
        <v>3810.3040000000001</v>
      </c>
      <c r="I18" s="5">
        <f t="shared" si="1"/>
        <v>3421.5669776949662</v>
      </c>
      <c r="J18" s="5">
        <f t="shared" si="1"/>
        <v>2281.0446517966429</v>
      </c>
      <c r="K18" s="5">
        <f t="shared" si="1"/>
        <v>1355.2174503653569</v>
      </c>
      <c r="L18" s="28">
        <f t="shared" si="1"/>
        <v>0</v>
      </c>
    </row>
    <row r="19" spans="2:12" x14ac:dyDescent="0.2">
      <c r="B19" s="4" t="s">
        <v>34</v>
      </c>
      <c r="C19" s="29">
        <f t="shared" ref="C19:L19" si="2">SUM($C$8,$C$11*$C$9,$C$10*$C$12)</f>
        <v>13781.099999999999</v>
      </c>
      <c r="D19" s="7">
        <f t="shared" si="2"/>
        <v>13781.099999999999</v>
      </c>
      <c r="E19" s="7">
        <f t="shared" si="2"/>
        <v>13781.099999999999</v>
      </c>
      <c r="F19" s="7">
        <f t="shared" si="2"/>
        <v>13781.099999999999</v>
      </c>
      <c r="G19" s="7">
        <f t="shared" si="2"/>
        <v>13781.099999999999</v>
      </c>
      <c r="H19" s="7">
        <f t="shared" si="2"/>
        <v>13781.099999999999</v>
      </c>
      <c r="I19" s="7">
        <f t="shared" si="2"/>
        <v>13781.099999999999</v>
      </c>
      <c r="J19" s="7">
        <f t="shared" si="2"/>
        <v>13781.099999999999</v>
      </c>
      <c r="K19" s="7">
        <f t="shared" si="2"/>
        <v>13781.099999999999</v>
      </c>
      <c r="L19" s="30">
        <f t="shared" si="2"/>
        <v>13781.099999999999</v>
      </c>
    </row>
    <row r="20" spans="2:12" x14ac:dyDescent="0.2">
      <c r="B20" s="9" t="s">
        <v>35</v>
      </c>
      <c r="C20" s="31">
        <f>C18*C19</f>
        <v>9112394.0664000008</v>
      </c>
      <c r="D20" s="32">
        <f t="shared" ref="D20:L20" si="3">D18*D19</f>
        <v>18224788.13279999</v>
      </c>
      <c r="E20" s="32">
        <f t="shared" si="3"/>
        <v>35348190.753600001</v>
      </c>
      <c r="F20" s="32">
        <f t="shared" si="3"/>
        <v>47130921.004799992</v>
      </c>
      <c r="G20" s="32">
        <f t="shared" si="3"/>
        <v>65637725.567999996</v>
      </c>
      <c r="H20" s="32">
        <f t="shared" si="3"/>
        <v>52510180.454399996</v>
      </c>
      <c r="I20" s="32">
        <f t="shared" si="3"/>
        <v>47152956.676312096</v>
      </c>
      <c r="J20" s="32">
        <f t="shared" si="3"/>
        <v>31435304.450874712</v>
      </c>
      <c r="K20" s="32">
        <f t="shared" si="3"/>
        <v>18676387.205230016</v>
      </c>
      <c r="L20" s="33">
        <f t="shared" si="3"/>
        <v>0</v>
      </c>
    </row>
    <row r="21" spans="2:12" x14ac:dyDescent="0.2">
      <c r="D21" s="43">
        <f>SUM(C20:K20)</f>
        <v>325228848.31241679</v>
      </c>
    </row>
  </sheetData>
  <hyperlinks>
    <hyperlink ref="D3" r:id="rId1" xr:uid="{6121D167-17B0-476F-A397-F74379870CAA}"/>
    <hyperlink ref="D4:D5" r:id="rId2" display="https://www2.almalaurea.it/cgi-php/lau/sondaggi/intro.php?config=occupazione" xr:uid="{DE535AB6-7253-4ADF-AC35-B978B623BF8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9A422-73A0-4D78-A1D5-8F2068D1F893}">
  <dimension ref="B1:L18"/>
  <sheetViews>
    <sheetView zoomScale="228" workbookViewId="0">
      <selection activeCell="C4" sqref="C4"/>
    </sheetView>
  </sheetViews>
  <sheetFormatPr baseColWidth="10" defaultColWidth="8.83203125" defaultRowHeight="15" x14ac:dyDescent="0.2"/>
  <cols>
    <col min="1" max="1" width="1.1640625" customWidth="1"/>
    <col min="2" max="2" width="25.5" customWidth="1"/>
    <col min="3" max="3" width="13.1640625" customWidth="1"/>
    <col min="4" max="4" width="16.6640625" customWidth="1"/>
    <col min="5" max="5" width="13.1640625" customWidth="1"/>
    <col min="6" max="9" width="13.6640625" bestFit="1" customWidth="1"/>
    <col min="10" max="12" width="13.1640625" customWidth="1"/>
  </cols>
  <sheetData>
    <row r="1" spans="2:12" ht="6.5" customHeight="1" thickBot="1" x14ac:dyDescent="0.25"/>
    <row r="2" spans="2:12" x14ac:dyDescent="0.2">
      <c r="B2" s="14" t="s">
        <v>0</v>
      </c>
      <c r="C2" s="15" t="s">
        <v>1</v>
      </c>
      <c r="D2" s="16" t="s">
        <v>2</v>
      </c>
    </row>
    <row r="3" spans="2:12" x14ac:dyDescent="0.2">
      <c r="B3" s="17" t="s">
        <v>36</v>
      </c>
      <c r="C3" s="5">
        <v>41395</v>
      </c>
      <c r="D3" s="18" t="s">
        <v>37</v>
      </c>
      <c r="E3" t="s">
        <v>5</v>
      </c>
    </row>
    <row r="4" spans="2:12" x14ac:dyDescent="0.2">
      <c r="B4" s="17" t="s">
        <v>12</v>
      </c>
      <c r="C4" s="7">
        <f>SUM($C$5,$C$8*$C$6,$C$7*$C$9)</f>
        <v>12142.099999999999</v>
      </c>
      <c r="D4" s="18" t="s">
        <v>13</v>
      </c>
      <c r="E4" t="s">
        <v>5</v>
      </c>
    </row>
    <row r="5" spans="2:12" x14ac:dyDescent="0.2">
      <c r="B5" s="17" t="s">
        <v>14</v>
      </c>
      <c r="C5" s="7">
        <v>10600</v>
      </c>
      <c r="D5" s="18" t="s">
        <v>38</v>
      </c>
      <c r="E5" t="s">
        <v>5</v>
      </c>
    </row>
    <row r="6" spans="2:12" x14ac:dyDescent="0.2">
      <c r="B6" s="17" t="s">
        <v>16</v>
      </c>
      <c r="C6" s="7">
        <v>19386</v>
      </c>
      <c r="D6" s="18" t="s">
        <v>17</v>
      </c>
      <c r="E6" t="s">
        <v>5</v>
      </c>
    </row>
    <row r="7" spans="2:12" x14ac:dyDescent="0.2">
      <c r="B7" s="17" t="s">
        <v>18</v>
      </c>
      <c r="C7" s="7">
        <v>5728</v>
      </c>
      <c r="D7" s="18" t="s">
        <v>17</v>
      </c>
      <c r="E7" t="s">
        <v>5</v>
      </c>
    </row>
    <row r="8" spans="2:12" x14ac:dyDescent="0.2">
      <c r="B8" s="17" t="s">
        <v>19</v>
      </c>
      <c r="C8" s="19">
        <v>0.05</v>
      </c>
      <c r="D8" s="18"/>
      <c r="E8" t="s">
        <v>5</v>
      </c>
    </row>
    <row r="9" spans="2:12" x14ac:dyDescent="0.2">
      <c r="B9" s="17" t="s">
        <v>20</v>
      </c>
      <c r="C9" s="19">
        <v>0.1</v>
      </c>
      <c r="D9" s="18"/>
      <c r="E9" t="s">
        <v>5</v>
      </c>
    </row>
    <row r="10" spans="2:12" ht="16" thickBot="1" x14ac:dyDescent="0.25">
      <c r="B10" s="20" t="s">
        <v>39</v>
      </c>
      <c r="C10" s="21">
        <v>0.1</v>
      </c>
      <c r="D10" s="22" t="s">
        <v>40</v>
      </c>
      <c r="E10" t="s">
        <v>5</v>
      </c>
    </row>
    <row r="11" spans="2:12" ht="16" thickBot="1" x14ac:dyDescent="0.25"/>
    <row r="12" spans="2:12" ht="16" thickBot="1" x14ac:dyDescent="0.25">
      <c r="C12" s="11" t="s">
        <v>21</v>
      </c>
      <c r="D12" s="12" t="s">
        <v>22</v>
      </c>
      <c r="E12" s="12" t="s">
        <v>23</v>
      </c>
      <c r="F12" s="12" t="s">
        <v>24</v>
      </c>
      <c r="G12" s="12" t="s">
        <v>25</v>
      </c>
      <c r="H12" s="12" t="s">
        <v>26</v>
      </c>
      <c r="I12" s="12" t="s">
        <v>27</v>
      </c>
      <c r="J12" s="12" t="s">
        <v>28</v>
      </c>
      <c r="K12" s="12" t="s">
        <v>29</v>
      </c>
      <c r="L12" s="13" t="s">
        <v>30</v>
      </c>
    </row>
    <row r="13" spans="2:12" x14ac:dyDescent="0.2">
      <c r="B13" s="1" t="s">
        <v>31</v>
      </c>
      <c r="C13" s="2">
        <v>41395</v>
      </c>
      <c r="D13" s="2">
        <f>C13</f>
        <v>41395</v>
      </c>
      <c r="E13" s="2">
        <f>C13*(1+$C$10)</f>
        <v>45534.500000000007</v>
      </c>
      <c r="F13" s="2">
        <f>E13</f>
        <v>45534.500000000007</v>
      </c>
      <c r="G13" s="2">
        <f>E13</f>
        <v>45534.500000000007</v>
      </c>
      <c r="H13" s="2">
        <f>G13*(1+$C$10)</f>
        <v>50087.950000000012</v>
      </c>
      <c r="I13" s="2">
        <f>H13</f>
        <v>50087.950000000012</v>
      </c>
      <c r="J13" s="2">
        <f>H13</f>
        <v>50087.950000000012</v>
      </c>
      <c r="K13" s="2">
        <f>J13*(1+$C$10)</f>
        <v>55096.745000000017</v>
      </c>
      <c r="L13" s="3">
        <f>K13</f>
        <v>55096.745000000017</v>
      </c>
    </row>
    <row r="14" spans="2:12" x14ac:dyDescent="0.2">
      <c r="B14" s="4" t="s">
        <v>12</v>
      </c>
      <c r="C14" s="5">
        <f>IF(C$13&lt;=15000,C$13*23%,IF(C$13&lt;=28000,15000*0.23+0.27*(C$13-15000),IF(C$13&lt;=55000,6960+0.38*(C$13-28000),IF(C$13&lt;=75000,17220+0.41*(C13-55000),25420+0.43*(C$13-75000)))))</f>
        <v>12050.1</v>
      </c>
      <c r="D14" s="5">
        <f t="shared" ref="D14:L14" si="0">IF(D$13&lt;=15000,D$13*23%,IF(D$13&lt;=28000,15000*0.23+0.27*(D$13-15000),IF(D$13&lt;=55000,6960+0.38*(D$13-28000),IF(D$13&lt;=75000,17220+0.41*(D13-55000),25420+0.43*(D$13-75000)))))</f>
        <v>12050.1</v>
      </c>
      <c r="E14" s="5">
        <f t="shared" si="0"/>
        <v>13623.110000000002</v>
      </c>
      <c r="F14" s="5">
        <f t="shared" si="0"/>
        <v>13623.110000000002</v>
      </c>
      <c r="G14" s="5">
        <f t="shared" si="0"/>
        <v>13623.110000000002</v>
      </c>
      <c r="H14" s="5">
        <f t="shared" si="0"/>
        <v>15353.421000000004</v>
      </c>
      <c r="I14" s="5">
        <f t="shared" si="0"/>
        <v>15353.421000000004</v>
      </c>
      <c r="J14" s="5">
        <f t="shared" si="0"/>
        <v>15353.421000000004</v>
      </c>
      <c r="K14" s="5">
        <f t="shared" si="0"/>
        <v>17259.665450000008</v>
      </c>
      <c r="L14" s="6">
        <f t="shared" si="0"/>
        <v>17259.665450000008</v>
      </c>
    </row>
    <row r="15" spans="2:12" x14ac:dyDescent="0.2">
      <c r="B15" s="4" t="s">
        <v>32</v>
      </c>
      <c r="C15" s="5">
        <f>0.8*$C$14</f>
        <v>9640.08</v>
      </c>
      <c r="D15" s="5">
        <f>0.6*$D$14</f>
        <v>7230.06</v>
      </c>
      <c r="E15" s="5">
        <f>0.4*$E$14</f>
        <v>5449.2440000000015</v>
      </c>
      <c r="F15" s="5">
        <f>0.2*$F$14</f>
        <v>2724.6220000000008</v>
      </c>
      <c r="G15" s="5">
        <f>0*$G$14</f>
        <v>0</v>
      </c>
      <c r="H15" s="5">
        <f>0.2*$H$14</f>
        <v>3070.6842000000011</v>
      </c>
      <c r="I15" s="5">
        <f>0.4*$I$14</f>
        <v>6141.3684000000021</v>
      </c>
      <c r="J15" s="5">
        <f>0.6*$J$14</f>
        <v>9212.0526000000027</v>
      </c>
      <c r="K15" s="5">
        <f>0.8*$K$14</f>
        <v>13807.732360000007</v>
      </c>
      <c r="L15" s="6">
        <f>1*$L$14</f>
        <v>17259.665450000008</v>
      </c>
    </row>
    <row r="16" spans="2:12" x14ac:dyDescent="0.2">
      <c r="B16" s="4" t="s">
        <v>33</v>
      </c>
      <c r="C16" s="5">
        <f t="shared" ref="C16:L16" si="1">C14-C15</f>
        <v>2410.0200000000004</v>
      </c>
      <c r="D16" s="5">
        <f t="shared" si="1"/>
        <v>4820.04</v>
      </c>
      <c r="E16" s="5">
        <f t="shared" si="1"/>
        <v>8173.8660000000009</v>
      </c>
      <c r="F16" s="5">
        <f t="shared" si="1"/>
        <v>10898.488000000001</v>
      </c>
      <c r="G16" s="5">
        <f t="shared" si="1"/>
        <v>13623.110000000002</v>
      </c>
      <c r="H16" s="5">
        <f t="shared" si="1"/>
        <v>12282.736800000002</v>
      </c>
      <c r="I16" s="5">
        <f t="shared" si="1"/>
        <v>9212.0526000000027</v>
      </c>
      <c r="J16" s="5">
        <f t="shared" si="1"/>
        <v>6141.3684000000012</v>
      </c>
      <c r="K16" s="5">
        <f t="shared" si="1"/>
        <v>3451.9330900000004</v>
      </c>
      <c r="L16" s="6">
        <f t="shared" si="1"/>
        <v>0</v>
      </c>
    </row>
    <row r="17" spans="2:12" x14ac:dyDescent="0.2">
      <c r="B17" s="4" t="s">
        <v>34</v>
      </c>
      <c r="C17" s="7">
        <f t="shared" ref="C17:L17" si="2">SUM($C$5,$C$8*$C$6,$C$7*$C$9)</f>
        <v>12142.099999999999</v>
      </c>
      <c r="D17" s="7">
        <f t="shared" si="2"/>
        <v>12142.099999999999</v>
      </c>
      <c r="E17" s="7">
        <f t="shared" si="2"/>
        <v>12142.099999999999</v>
      </c>
      <c r="F17" s="7">
        <f t="shared" si="2"/>
        <v>12142.099999999999</v>
      </c>
      <c r="G17" s="7">
        <f t="shared" si="2"/>
        <v>12142.099999999999</v>
      </c>
      <c r="H17" s="7">
        <f t="shared" si="2"/>
        <v>12142.099999999999</v>
      </c>
      <c r="I17" s="7">
        <f t="shared" si="2"/>
        <v>12142.099999999999</v>
      </c>
      <c r="J17" s="7">
        <f t="shared" si="2"/>
        <v>12142.099999999999</v>
      </c>
      <c r="K17" s="7">
        <f t="shared" si="2"/>
        <v>12142.099999999999</v>
      </c>
      <c r="L17" s="8">
        <f t="shared" si="2"/>
        <v>12142.099999999999</v>
      </c>
    </row>
    <row r="18" spans="2:12" ht="16" thickBot="1" x14ac:dyDescent="0.25">
      <c r="B18" s="9" t="s">
        <v>35</v>
      </c>
      <c r="C18" s="10">
        <f>C16*C17</f>
        <v>29262703.842</v>
      </c>
      <c r="D18" s="10">
        <f t="shared" ref="D18:L18" si="3">D16*D17</f>
        <v>58525407.683999993</v>
      </c>
      <c r="E18" s="10">
        <f t="shared" si="3"/>
        <v>99247898.358600006</v>
      </c>
      <c r="F18" s="10">
        <f t="shared" si="3"/>
        <v>132330531.14479999</v>
      </c>
      <c r="G18" s="10">
        <f t="shared" si="3"/>
        <v>165413163.93100002</v>
      </c>
      <c r="H18" s="10">
        <f t="shared" si="3"/>
        <v>149138218.49928001</v>
      </c>
      <c r="I18" s="10">
        <f t="shared" si="3"/>
        <v>111853663.87446003</v>
      </c>
      <c r="J18" s="10">
        <f t="shared" si="3"/>
        <v>74569109.249640003</v>
      </c>
      <c r="K18" s="10">
        <f t="shared" si="3"/>
        <v>41913716.772088997</v>
      </c>
      <c r="L18" s="10">
        <f t="shared" si="3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Nuovo</vt:lpstr>
      <vt:lpstr>Vecchio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Antonio Nicoletti</dc:creator>
  <cp:keywords/>
  <dc:description/>
  <cp:lastModifiedBy>Sergio Inferrera</cp:lastModifiedBy>
  <cp:revision/>
  <dcterms:created xsi:type="dcterms:W3CDTF">2019-08-26T13:15:48Z</dcterms:created>
  <dcterms:modified xsi:type="dcterms:W3CDTF">2019-10-28T19:52:52Z</dcterms:modified>
  <cp:category/>
  <cp:contentStatus/>
</cp:coreProperties>
</file>